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codeName="Questa_cartella_di_lavoro"/>
  <xr:revisionPtr revIDLastSave="0" documentId="8_{0C928CA9-9CA0-4590-917F-9342F4A6A833}" xr6:coauthVersionLast="47" xr6:coauthVersionMax="47" xr10:uidLastSave="{00000000-0000-0000-0000-000000000000}"/>
  <bookViews>
    <workbookView xWindow="-120" yWindow="-120" windowWidth="19440" windowHeight="13140" xr2:uid="{00000000-000D-0000-FFFF-FFFF00000000}"/>
  </bookViews>
  <sheets>
    <sheet name="Simulatore UnD" sheetId="2" r:id="rId1"/>
    <sheet name="Dati UnD" sheetId="3" state="hidden" r:id="rId2"/>
    <sheet name="Foglio1" sheetId="4" r:id="rId3"/>
  </sheets>
  <definedNames>
    <definedName name="Categ">'Dati UnD'!$B$3:$B$31</definedName>
    <definedName name="Contenitori">'Dati UnD'!$I$5:$I$11</definedName>
    <definedName name="Si_No">'Dati UnD'!$M$4:$M$6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3" l="1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B2" i="2" l="1"/>
  <c r="J5" i="3"/>
  <c r="J6" i="3"/>
  <c r="J7" i="3"/>
  <c r="J8" i="3"/>
  <c r="J9" i="3"/>
  <c r="J10" i="3"/>
  <c r="J11" i="3"/>
  <c r="D12" i="2" l="1"/>
  <c r="D18" i="2"/>
  <c r="F13" i="2" l="1"/>
  <c r="E14" i="2" l="1"/>
  <c r="D14" i="2" l="1"/>
  <c r="D19" i="2" s="1"/>
  <c r="D20" i="2" s="1"/>
  <c r="D21" i="2" s="1"/>
  <c r="D22" i="2" l="1"/>
</calcChain>
</file>

<file path=xl/sharedStrings.xml><?xml version="1.0" encoding="utf-8"?>
<sst xmlns="http://schemas.openxmlformats.org/spreadsheetml/2006/main" count="88" uniqueCount="86">
  <si>
    <t>Simulatore di calcolo della TARI Puntuale</t>
  </si>
  <si>
    <t>Utenze Non domestiche</t>
  </si>
  <si>
    <t>INSERIMENTO DEI DATI PER IL CALCOLO</t>
  </si>
  <si>
    <t xml:space="preserve">NOTA: E' obbligatorio l'inserimento dei dati nelle caselle evidenziate in giallo </t>
  </si>
  <si>
    <t>Categoria dell'utenza non domestica:</t>
  </si>
  <si>
    <t>1 Musei, biblioteche, scuole, associazioni, luoghi di culto</t>
  </si>
  <si>
    <r>
      <t>Superficie dell'unità immobiliare</t>
    </r>
    <r>
      <rPr>
        <b/>
        <sz val="10"/>
        <color theme="1"/>
        <rFont val="Calibri"/>
        <family val="2"/>
        <scheme val="minor"/>
      </rPr>
      <t xml:space="preserve"> (mq.)</t>
    </r>
    <r>
      <rPr>
        <b/>
        <sz val="11"/>
        <color theme="1"/>
        <rFont val="Calibri"/>
        <family val="2"/>
        <scheme val="minor"/>
      </rPr>
      <t xml:space="preserve">: </t>
    </r>
  </si>
  <si>
    <t>vedi punto 2) istruzioni</t>
  </si>
  <si>
    <r>
      <t xml:space="preserve">Contenitore RU residuo: </t>
    </r>
    <r>
      <rPr>
        <b/>
        <sz val="10"/>
        <color theme="1"/>
        <rFont val="Calibri"/>
        <family val="2"/>
        <scheme val="minor"/>
      </rPr>
      <t>(litri)</t>
    </r>
  </si>
  <si>
    <t xml:space="preserve">vedi punto 3) istruzioni </t>
  </si>
  <si>
    <t>inserire il numero di svuotamenti previsto del contenitore dell'indifferenziato</t>
  </si>
  <si>
    <t>Svuotamenti minimi:</t>
  </si>
  <si>
    <t>vedi punto 5) istruzioni</t>
  </si>
  <si>
    <t>N. svuotamenti annui effettivi a consuntivo o previsti per il contenitore dell'indifferenziato</t>
  </si>
  <si>
    <t>Numero svuotamenti annui ulteriori rispetto a quelli minimi addebitati</t>
  </si>
  <si>
    <t>RISULTATO DELLA SIMULAZIONE</t>
  </si>
  <si>
    <t>NOTA: verificare che i dati obbligatori delle caselle evidenziate in giallo (1 - 2 - 3 - 5 - 6) siano tutti compilati</t>
  </si>
  <si>
    <t>Quota parte fissa</t>
  </si>
  <si>
    <t>vedi punto 6) istruzioni</t>
  </si>
  <si>
    <t>Quota relativa agli svuotamenti</t>
  </si>
  <si>
    <t>vedi punto 7) istruzioni</t>
  </si>
  <si>
    <t>Totale TARI puntuale</t>
  </si>
  <si>
    <t>importo tariffa al nello del contributo Città Metropolitana</t>
  </si>
  <si>
    <t>Contributo Città Metropolitana Roma Capitale</t>
  </si>
  <si>
    <t>contributo fissato con legge 504 /1992</t>
  </si>
  <si>
    <t>IMPORTO COMPLESSIVO TARI PUNTUALE</t>
  </si>
  <si>
    <t>ISTRUZIONI</t>
  </si>
  <si>
    <t>inserire la categoria dell'utenza non domestica</t>
  </si>
  <si>
    <t>inserire la superficie dichiarata ai fini TARI</t>
  </si>
  <si>
    <t xml:space="preserve">al fine di individuare la tipologia dei contenitori verificare  le dimensioni approssimative indicate nella tabella riportata a lato
</t>
  </si>
  <si>
    <t xml:space="preserve">il numero di svuotamenti minimi, che vengono comunque pagati in tariffa  è dato dalla seguente formula: metri quadri attività moltiplicati per il coefficiente (litri/mq) della categoria del DPR 158/1999 di appartanenza con arrotondamento in eccesso al volume del contenitore prescelto (ad es. bidoni da 120 litri) per ottenere il numero di svuotamenti minimi preassegnati per il rifiuto residuo. </t>
  </si>
  <si>
    <t>il numero di svuotamenti annuali che viene riportato non può essere superiore al numero di passaggi previsto dal calendario</t>
  </si>
  <si>
    <t>Quota  non dipendente dal numero di svuotamenti ma determinata solo dal numero di componenti e dalla superficie dell'unità immobiliare</t>
  </si>
  <si>
    <t>Quota legata al numero di svuotamenti dell'indifferenziato (comprensiva degli svuotamenti minimi di cui al precedente punto 7)</t>
  </si>
  <si>
    <t xml:space="preserve">Il contributo  città metropolitana di Roma Capitale è pari al 5% </t>
  </si>
  <si>
    <t>Attività</t>
  </si>
  <si>
    <t>Cod. Att.</t>
  </si>
  <si>
    <t>Tariffa x mq</t>
  </si>
  <si>
    <t>litri/mq.anno per residuo</t>
  </si>
  <si>
    <t>Tariffa variabile</t>
  </si>
  <si>
    <t xml:space="preserve">LANUVIO </t>
  </si>
  <si>
    <t>€/lt.</t>
  </si>
  <si>
    <t>Contenitori</t>
  </si>
  <si>
    <t>€/svuot.</t>
  </si>
  <si>
    <t>Si/No</t>
  </si>
  <si>
    <t>2 Cinematografi e teatri</t>
  </si>
  <si>
    <t>Si ma senza rinuncia alla racc. umido domiciliare</t>
  </si>
  <si>
    <t>3 Autorimesse e magazzini senza alcuna vendita diretta</t>
  </si>
  <si>
    <t>Si e con rinuncia alla racc. umido domiciliare</t>
  </si>
  <si>
    <t>4 Campeggi, distributori carburanti, impianti sportivi</t>
  </si>
  <si>
    <t>No</t>
  </si>
  <si>
    <t>5 Stabilimenti balneari</t>
  </si>
  <si>
    <t>6 Esposizioni, autosaloni</t>
  </si>
  <si>
    <t>7 Alberghi con ristorante</t>
  </si>
  <si>
    <t>8 Alberghi senza ristorante</t>
  </si>
  <si>
    <t>9 Case di cura e riposo</t>
  </si>
  <si>
    <t>10 Ospedali</t>
  </si>
  <si>
    <t>11 Uffici, agenzie, studi professionali</t>
  </si>
  <si>
    <t>12 Banche ed istituti di credito</t>
  </si>
  <si>
    <t>Dimensioni in cm</t>
  </si>
  <si>
    <t>13 Negozi abbigliamento, calzature, libreria, cartoleria, ferramenta e altri beni durevoli</t>
  </si>
  <si>
    <t>Tipo</t>
  </si>
  <si>
    <t>litri</t>
  </si>
  <si>
    <t>altezza</t>
  </si>
  <si>
    <t>Circonferenza</t>
  </si>
  <si>
    <t>14 Edicola, farmacia, tabaccaio, plurilicenze</t>
  </si>
  <si>
    <t>Mastello</t>
  </si>
  <si>
    <t>15 Negozi particolari quali filatelia, tende e tessuti, tappeti, cappelli e ombrelli, antiquariato</t>
  </si>
  <si>
    <t>Sacchetto</t>
  </si>
  <si>
    <t>16 Banchi di mercato beni durevoli</t>
  </si>
  <si>
    <t>Bidone 2 ruote</t>
  </si>
  <si>
    <t>17 Attività artigianali tipo botteghe: parrucchiere, barbiere, estetista</t>
  </si>
  <si>
    <t>18 Attività artigianali tipo botteghe: falegname, idraulico, fabbro, elettricista</t>
  </si>
  <si>
    <t>19 Carrozzeria, autofficina, elettrauto</t>
  </si>
  <si>
    <t>Cassonetto</t>
  </si>
  <si>
    <t>20 Attività industriali con capannoni di produzione</t>
  </si>
  <si>
    <t>21 Attività artigianali di produzione beni specifici</t>
  </si>
  <si>
    <t>22 Ristoranti, trattorie, osterie, pizzerie, pub</t>
  </si>
  <si>
    <t>23 Mense, birrerie, amburgherie</t>
  </si>
  <si>
    <t>24 Bar, caffè, pasticceria</t>
  </si>
  <si>
    <t>25 Supermercato, pane e pasta, macelleria, salumi e formaggi, generi alimentari</t>
  </si>
  <si>
    <t>26 Plurilicenze alimentari e/o miste</t>
  </si>
  <si>
    <t>27 Ortofrutta, pescherie, fiori e piante, pizza al taglio</t>
  </si>
  <si>
    <t>28 Ipermercati di generi misti</t>
  </si>
  <si>
    <t>29 Banchi di mercato generi alimentari</t>
  </si>
  <si>
    <t>30 Discoteche, night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</si>
</sst>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\(#\)"/>
    <numFmt numFmtId="167" formatCode="&quot;€&quot;\ #,##0.00"/>
    <numFmt numFmtId="168" formatCode="&quot;€&quot;\ #,##0.000"/>
  </numFmts>
  <fonts count="1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9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5" fontId="6" fillId="0" borderId="1" xfId="0" applyNumberFormat="1" applyFont="1" applyBorder="1"/>
    <xf numFmtId="49" fontId="4" fillId="0" borderId="0" xfId="0" applyNumberFormat="1" applyFont="1"/>
    <xf numFmtId="0" fontId="11" fillId="0" borderId="0" xfId="0" applyFont="1"/>
    <xf numFmtId="0" fontId="0" fillId="0" borderId="1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9" fontId="0" fillId="0" borderId="1" xfId="0" applyNumberFormat="1" applyBorder="1"/>
    <xf numFmtId="0" fontId="2" fillId="0" borderId="1" xfId="0" applyFont="1" applyBorder="1"/>
    <xf numFmtId="167" fontId="0" fillId="0" borderId="1" xfId="0" applyNumberFormat="1" applyBorder="1"/>
    <xf numFmtId="168" fontId="0" fillId="2" borderId="1" xfId="0" applyNumberForma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/>
    <xf numFmtId="0" fontId="0" fillId="0" borderId="22" xfId="0" applyBorder="1"/>
    <xf numFmtId="0" fontId="4" fillId="0" borderId="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5" fillId="0" borderId="1" xfId="1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15" fillId="0" borderId="1" xfId="1" applyFont="1" applyBorder="1" applyAlignment="1">
      <alignment horizontal="right"/>
    </xf>
    <xf numFmtId="0" fontId="16" fillId="0" borderId="1" xfId="1" applyFont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164" fontId="16" fillId="2" borderId="1" xfId="1" applyNumberFormat="1" applyFont="1" applyFill="1" applyBorder="1" applyAlignment="1">
      <alignment horizontal="center"/>
    </xf>
    <xf numFmtId="2" fontId="16" fillId="2" borderId="1" xfId="1" applyNumberFormat="1" applyFont="1" applyFill="1" applyBorder="1" applyAlignment="1">
      <alignment horizontal="center"/>
    </xf>
    <xf numFmtId="165" fontId="1" fillId="0" borderId="1" xfId="0" applyNumberFormat="1" applyFont="1" applyBorder="1"/>
    <xf numFmtId="0" fontId="9" fillId="0" borderId="3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9" fillId="0" borderId="3" xfId="0" applyFon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vertical="center" wrapText="1"/>
    </xf>
    <xf numFmtId="167" fontId="13" fillId="0" borderId="2" xfId="0" applyNumberFormat="1" applyFont="1" applyBorder="1" applyAlignment="1">
      <alignment horizontal="left" vertical="center" wrapText="1"/>
    </xf>
    <xf numFmtId="167" fontId="13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0" xfId="0" applyAlignment="1"/>
  </cellXfs>
  <cellStyles count="2">
    <cellStyle name="Normale" xfId="0" builtinId="0"/>
    <cellStyle name="Normale 2" xfId="1" xr:uid="{00000000-0005-0000-0000-000001000000}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26</xdr:row>
      <xdr:rowOff>168519</xdr:rowOff>
    </xdr:from>
    <xdr:to>
      <xdr:col>5</xdr:col>
      <xdr:colOff>468923</xdr:colOff>
      <xdr:row>26</xdr:row>
      <xdr:rowOff>171450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8764C11-E80E-4B55-8C6C-5B68A9451826}"/>
            </a:ext>
          </a:extLst>
        </xdr:cNvPr>
        <xdr:cNvCxnSpPr/>
      </xdr:nvCxnSpPr>
      <xdr:spPr>
        <a:xfrm flipV="1">
          <a:off x="4801333" y="7165731"/>
          <a:ext cx="459398" cy="2931"/>
        </a:xfrm>
        <a:prstGeom prst="straightConnector1">
          <a:avLst/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533400</xdr:colOff>
      <xdr:row>25</xdr:row>
      <xdr:rowOff>50799</xdr:rowOff>
    </xdr:from>
    <xdr:to>
      <xdr:col>9</xdr:col>
      <xdr:colOff>520700</xdr:colOff>
      <xdr:row>29</xdr:row>
      <xdr:rowOff>97286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5F6CEEC0-AA5B-4355-A8E4-45387950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032499"/>
          <a:ext cx="3594100" cy="2027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K34"/>
  <sheetViews>
    <sheetView showGridLines="0" tabSelected="1" zoomScale="75" zoomScaleNormal="75" workbookViewId="0">
      <selection activeCell="D9" sqref="D9"/>
    </sheetView>
  </sheetViews>
  <sheetFormatPr defaultRowHeight="12.75"/>
  <cols>
    <col min="2" max="2" width="3" customWidth="1"/>
    <col min="3" max="3" width="42.42578125" customWidth="1"/>
    <col min="4" max="4" width="13.42578125" customWidth="1"/>
    <col min="5" max="5" width="6.140625" customWidth="1"/>
    <col min="6" max="9" width="13.42578125" customWidth="1"/>
    <col min="10" max="10" width="14.7109375" customWidth="1"/>
    <col min="11" max="11" width="11.5703125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18.75">
      <c r="A2" s="48"/>
      <c r="B2" s="70" t="str">
        <f>"COMUNE DI "&amp;'Dati UnD'!I2</f>
        <v xml:space="preserve">COMUNE DI LANUVIO </v>
      </c>
      <c r="C2" s="70"/>
      <c r="D2" s="70"/>
      <c r="E2" s="70"/>
      <c r="F2" s="70"/>
      <c r="G2" s="70"/>
      <c r="H2" s="70"/>
      <c r="I2" s="70"/>
      <c r="J2" s="70"/>
      <c r="K2" s="49"/>
    </row>
    <row r="3" spans="1:11" ht="15">
      <c r="A3" s="48"/>
      <c r="B3" s="71" t="s">
        <v>0</v>
      </c>
      <c r="C3" s="71"/>
      <c r="D3" s="71"/>
      <c r="E3" s="71"/>
      <c r="F3" s="71"/>
      <c r="G3" s="71"/>
      <c r="H3" s="71"/>
      <c r="I3" s="71"/>
      <c r="J3" s="71"/>
      <c r="K3" s="49"/>
    </row>
    <row r="4" spans="1:11" ht="15">
      <c r="A4" s="48"/>
      <c r="B4" s="71" t="s">
        <v>1</v>
      </c>
      <c r="C4" s="71"/>
      <c r="D4" s="71"/>
      <c r="E4" s="71"/>
      <c r="F4" s="71"/>
      <c r="G4" s="71"/>
      <c r="H4" s="71"/>
      <c r="I4" s="71"/>
      <c r="J4" s="71"/>
      <c r="K4" s="49"/>
    </row>
    <row r="5" spans="1:11" ht="15">
      <c r="A5" s="48"/>
      <c r="B5" s="3"/>
      <c r="C5" s="4"/>
      <c r="D5" s="4"/>
      <c r="E5" s="4"/>
      <c r="F5" s="4"/>
      <c r="G5" s="4"/>
      <c r="H5" s="4"/>
      <c r="I5" s="4"/>
      <c r="J5" s="3"/>
      <c r="K5" s="49"/>
    </row>
    <row r="6" spans="1:11" ht="15.75">
      <c r="A6" s="48"/>
      <c r="B6" s="80" t="s">
        <v>2</v>
      </c>
      <c r="C6" s="80"/>
      <c r="D6" s="80"/>
      <c r="E6" s="80"/>
      <c r="F6" s="80"/>
      <c r="G6" s="80"/>
      <c r="H6" s="80"/>
      <c r="I6" s="80"/>
      <c r="J6" s="80"/>
      <c r="K6" s="49"/>
    </row>
    <row r="7" spans="1:11" ht="25.5" customHeight="1">
      <c r="A7" s="48"/>
      <c r="B7" s="75" t="s">
        <v>3</v>
      </c>
      <c r="C7" s="75"/>
      <c r="D7" s="75"/>
      <c r="E7" s="75"/>
      <c r="F7" s="75"/>
      <c r="G7" s="75"/>
      <c r="H7" s="75"/>
      <c r="I7" s="75"/>
      <c r="J7" s="75"/>
      <c r="K7" s="49"/>
    </row>
    <row r="8" spans="1:11" s="2" customFormat="1" ht="20.100000000000001" customHeight="1">
      <c r="A8" s="50"/>
      <c r="B8" s="6">
        <v>1</v>
      </c>
      <c r="C8" s="7" t="s">
        <v>4</v>
      </c>
      <c r="D8" s="72" t="s">
        <v>5</v>
      </c>
      <c r="E8" s="73"/>
      <c r="F8" s="73"/>
      <c r="G8" s="73"/>
      <c r="H8" s="73"/>
      <c r="I8" s="73"/>
      <c r="J8" s="74"/>
      <c r="K8" s="49"/>
    </row>
    <row r="9" spans="1:11" s="2" customFormat="1" ht="20.100000000000001" customHeight="1">
      <c r="A9" s="50"/>
      <c r="B9" s="6">
        <v>2</v>
      </c>
      <c r="C9" s="7" t="s">
        <v>6</v>
      </c>
      <c r="D9" s="34">
        <v>100</v>
      </c>
      <c r="E9" s="8">
        <v>2</v>
      </c>
      <c r="F9" s="9" t="s">
        <v>7</v>
      </c>
      <c r="G9"/>
      <c r="H9"/>
      <c r="I9"/>
      <c r="J9"/>
      <c r="K9" s="51"/>
    </row>
    <row r="10" spans="1:11" s="2" customFormat="1" ht="20.100000000000001" customHeight="1">
      <c r="A10" s="50"/>
      <c r="B10" s="6">
        <v>3</v>
      </c>
      <c r="C10" s="7" t="s">
        <v>8</v>
      </c>
      <c r="D10" s="34">
        <v>40</v>
      </c>
      <c r="E10" s="8">
        <v>3</v>
      </c>
      <c r="F10" s="9" t="s">
        <v>9</v>
      </c>
      <c r="G10"/>
      <c r="H10"/>
      <c r="I10"/>
      <c r="J10"/>
      <c r="K10" s="51"/>
    </row>
    <row r="11" spans="1:11" ht="22.5" customHeight="1">
      <c r="A11" s="48"/>
      <c r="B11" s="26" t="s">
        <v>10</v>
      </c>
      <c r="C11" s="26"/>
      <c r="D11" s="26"/>
      <c r="E11" s="26"/>
      <c r="F11" s="10"/>
      <c r="K11" s="49"/>
    </row>
    <row r="12" spans="1:11" s="2" customFormat="1" ht="30" customHeight="1">
      <c r="A12" s="50"/>
      <c r="B12" s="6">
        <v>4</v>
      </c>
      <c r="C12" s="43" t="s">
        <v>11</v>
      </c>
      <c r="D12" s="36">
        <f>CEILING(VLOOKUP($D$8,'Dati UnD'!B3:E32,4,FALSE)*IF(D9="",0,D9)/D10,1)</f>
        <v>21</v>
      </c>
      <c r="E12" s="8">
        <v>4</v>
      </c>
      <c r="F12" s="77" t="s">
        <v>12</v>
      </c>
      <c r="G12" s="87"/>
      <c r="H12" s="87"/>
      <c r="I12" s="87"/>
      <c r="J12"/>
      <c r="K12" s="51"/>
    </row>
    <row r="13" spans="1:11" s="2" customFormat="1" ht="30" customHeight="1">
      <c r="A13" s="50"/>
      <c r="B13" s="6">
        <v>5</v>
      </c>
      <c r="C13" s="35" t="s">
        <v>13</v>
      </c>
      <c r="D13" s="34"/>
      <c r="E13" s="8">
        <v>5</v>
      </c>
      <c r="F13" s="77" t="str">
        <f>IF(D13&gt;52,"ATTENZIONE !: il numero di svuotamenti è superiore al numero di passaggi previsto da calendario","E' possibile inserire il numero di svuotamenti annui previsti o effettivi")</f>
        <v>E' possibile inserire il numero di svuotamenti annui previsti o effettivi</v>
      </c>
      <c r="G13" s="87"/>
      <c r="H13" s="87"/>
      <c r="I13" s="87"/>
      <c r="J13"/>
      <c r="K13" s="51"/>
    </row>
    <row r="14" spans="1:11" s="2" customFormat="1" ht="30" customHeight="1">
      <c r="A14" s="50"/>
      <c r="B14" s="6">
        <v>6</v>
      </c>
      <c r="C14" s="35" t="s">
        <v>14</v>
      </c>
      <c r="D14" s="36">
        <f>IF(D13&gt;D12,D13-D12,0)</f>
        <v>0</v>
      </c>
      <c r="E14" s="78" t="str">
        <f>CONCATENATE("Il costo per ogni svuotamento aggiuntivo è di € ",ROUND(VLOOKUP($D$10,'Dati UnD'!$I$5:$J$11,2,FALSE),2))</f>
        <v>Il costo per ogni svuotamento aggiuntivo è di € 3.8</v>
      </c>
      <c r="F14" s="79"/>
      <c r="G14" s="87"/>
      <c r="H14" s="87"/>
      <c r="I14" s="87"/>
      <c r="J14" s="87"/>
      <c r="K14" s="51"/>
    </row>
    <row r="15" spans="1:11" s="2" customFormat="1" ht="12" customHeight="1">
      <c r="A15" s="50"/>
      <c r="B15" s="5"/>
      <c r="C15" s="5"/>
      <c r="D15" s="5"/>
      <c r="E15" s="5"/>
      <c r="F15" s="5"/>
      <c r="G15"/>
      <c r="H15"/>
      <c r="I15"/>
      <c r="J15"/>
      <c r="K15" s="51"/>
    </row>
    <row r="16" spans="1:11" ht="27" customHeight="1">
      <c r="A16" s="48"/>
      <c r="B16" s="44" t="s">
        <v>15</v>
      </c>
      <c r="C16" s="44"/>
      <c r="D16" s="44"/>
      <c r="E16" s="44"/>
      <c r="F16" s="3"/>
      <c r="K16" s="49"/>
    </row>
    <row r="17" spans="1:11" ht="27" customHeight="1">
      <c r="A17" s="48"/>
      <c r="B17" s="75" t="s">
        <v>16</v>
      </c>
      <c r="C17" s="76"/>
      <c r="D17" s="76"/>
      <c r="E17" s="76"/>
      <c r="F17" s="77"/>
      <c r="G17" s="87"/>
      <c r="H17" s="87"/>
      <c r="I17" s="87"/>
      <c r="K17" s="49"/>
    </row>
    <row r="18" spans="1:11" ht="15">
      <c r="A18" s="48"/>
      <c r="B18" s="11"/>
      <c r="C18" s="42" t="s">
        <v>17</v>
      </c>
      <c r="D18" s="63">
        <f>VLOOKUP($D$8,'Dati UnD'!B3:E32,3,FALSE)*IF(D9="",0,D9)</f>
        <v>305</v>
      </c>
      <c r="E18" s="8">
        <v>6</v>
      </c>
      <c r="F18" s="77" t="s">
        <v>18</v>
      </c>
      <c r="G18" s="87"/>
      <c r="H18" s="87"/>
      <c r="I18" s="87"/>
      <c r="K18" s="49"/>
    </row>
    <row r="19" spans="1:11" ht="15">
      <c r="A19" s="48"/>
      <c r="B19" s="11"/>
      <c r="C19" s="42" t="s">
        <v>19</v>
      </c>
      <c r="D19" s="63">
        <f>IF($D$9=0,"",($D$12+$D$14)*$D$10*'Dati UnD'!$G$3)</f>
        <v>79.8</v>
      </c>
      <c r="E19" s="8">
        <v>7</v>
      </c>
      <c r="F19" s="77" t="s">
        <v>20</v>
      </c>
      <c r="G19" s="87"/>
      <c r="H19" s="87"/>
      <c r="I19" s="87"/>
      <c r="K19" s="49"/>
    </row>
    <row r="20" spans="1:11" ht="15">
      <c r="A20" s="48"/>
      <c r="B20" s="11"/>
      <c r="C20" s="42" t="s">
        <v>21</v>
      </c>
      <c r="D20" s="63">
        <f>D18+D19</f>
        <v>384.8</v>
      </c>
      <c r="E20" s="8">
        <v>8</v>
      </c>
      <c r="F20" s="77" t="s">
        <v>22</v>
      </c>
      <c r="G20" s="87"/>
      <c r="H20" s="87"/>
      <c r="I20" s="87"/>
      <c r="K20" s="49"/>
    </row>
    <row r="21" spans="1:11" ht="14.25" customHeight="1">
      <c r="A21" s="48"/>
      <c r="B21" s="11"/>
      <c r="C21" s="42" t="s">
        <v>23</v>
      </c>
      <c r="D21" s="63">
        <f>ROUND(D20*5%,2)</f>
        <v>19.239999999999998</v>
      </c>
      <c r="E21" s="8">
        <v>9</v>
      </c>
      <c r="F21" s="77" t="s">
        <v>24</v>
      </c>
      <c r="G21" s="87"/>
      <c r="H21" s="87"/>
      <c r="I21" s="87"/>
      <c r="K21" s="49"/>
    </row>
    <row r="22" spans="1:11" ht="15">
      <c r="A22" s="48"/>
      <c r="B22" s="81" t="s">
        <v>25</v>
      </c>
      <c r="C22" s="82"/>
      <c r="D22" s="12">
        <f>D20+D21</f>
        <v>404.04</v>
      </c>
      <c r="E22" s="13"/>
      <c r="F22" s="14"/>
      <c r="K22" s="49"/>
    </row>
    <row r="23" spans="1:11">
      <c r="A23" s="48"/>
      <c r="B23" s="3"/>
      <c r="C23" s="3"/>
      <c r="D23" s="3"/>
      <c r="E23" s="3"/>
      <c r="F23" s="3"/>
      <c r="K23" s="49"/>
    </row>
    <row r="24" spans="1:11">
      <c r="A24" s="48"/>
      <c r="B24" s="60" t="s">
        <v>26</v>
      </c>
      <c r="C24" s="33"/>
      <c r="D24" s="33"/>
      <c r="E24" s="33"/>
      <c r="F24" s="3"/>
      <c r="K24" s="49"/>
    </row>
    <row r="25" spans="1:11">
      <c r="A25" s="48"/>
      <c r="B25" s="6">
        <v>1</v>
      </c>
      <c r="C25" s="67" t="s">
        <v>27</v>
      </c>
      <c r="D25" s="68"/>
      <c r="E25" s="69"/>
      <c r="F25" s="3"/>
      <c r="K25" s="49"/>
    </row>
    <row r="26" spans="1:11">
      <c r="A26" s="48"/>
      <c r="B26" s="6">
        <v>2</v>
      </c>
      <c r="C26" s="67" t="s">
        <v>28</v>
      </c>
      <c r="D26" s="68"/>
      <c r="E26" s="69"/>
      <c r="F26" s="3"/>
      <c r="K26" s="49"/>
    </row>
    <row r="27" spans="1:11" ht="28.5" customHeight="1">
      <c r="A27" s="48"/>
      <c r="B27" s="6">
        <v>3</v>
      </c>
      <c r="C27" s="64" t="s">
        <v>29</v>
      </c>
      <c r="D27" s="65"/>
      <c r="E27" s="66"/>
      <c r="F27" s="3"/>
      <c r="K27" s="49"/>
    </row>
    <row r="28" spans="1:11" ht="84.75" customHeight="1">
      <c r="A28" s="48"/>
      <c r="B28" s="6">
        <v>4</v>
      </c>
      <c r="C28" s="64" t="s">
        <v>30</v>
      </c>
      <c r="D28" s="65"/>
      <c r="E28" s="66"/>
      <c r="F28" s="3"/>
      <c r="K28" s="49"/>
    </row>
    <row r="29" spans="1:11" ht="29.25" customHeight="1">
      <c r="A29" s="48"/>
      <c r="B29" s="6">
        <v>5</v>
      </c>
      <c r="C29" s="64" t="s">
        <v>31</v>
      </c>
      <c r="D29" s="65"/>
      <c r="E29" s="66"/>
      <c r="F29" s="3"/>
      <c r="K29" s="49"/>
    </row>
    <row r="30" spans="1:11" ht="42" customHeight="1">
      <c r="A30" s="48"/>
      <c r="B30" s="6">
        <v>6</v>
      </c>
      <c r="C30" s="64" t="s">
        <v>32</v>
      </c>
      <c r="D30" s="65"/>
      <c r="E30" s="66"/>
      <c r="F30" s="3"/>
      <c r="K30" s="49"/>
    </row>
    <row r="31" spans="1:11" ht="27.75" customHeight="1">
      <c r="A31" s="48"/>
      <c r="B31" s="6">
        <v>7</v>
      </c>
      <c r="C31" s="64" t="s">
        <v>33</v>
      </c>
      <c r="D31" s="65"/>
      <c r="E31" s="66"/>
      <c r="F31" s="3"/>
      <c r="K31" s="49"/>
    </row>
    <row r="32" spans="1:11">
      <c r="A32" s="48"/>
      <c r="B32" s="6">
        <v>8</v>
      </c>
      <c r="C32" s="27" t="s">
        <v>34</v>
      </c>
      <c r="D32" s="28"/>
      <c r="E32" s="29"/>
      <c r="F32" s="3"/>
      <c r="K32" s="49"/>
    </row>
    <row r="33" spans="1:11">
      <c r="A33" s="48"/>
      <c r="B33" s="6">
        <v>9</v>
      </c>
      <c r="C33" s="30"/>
      <c r="D33" s="31"/>
      <c r="E33" s="32"/>
      <c r="F33" s="3"/>
      <c r="K33" s="49"/>
    </row>
    <row r="34" spans="1:1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4"/>
    </row>
  </sheetData>
  <sheetProtection password="82C1" sheet="1" objects="1" scenarios="1"/>
  <dataConsolidate/>
  <mergeCells count="23">
    <mergeCell ref="B22:C22"/>
    <mergeCell ref="F12:I12"/>
    <mergeCell ref="F13:I13"/>
    <mergeCell ref="F21:I21"/>
    <mergeCell ref="F19:I19"/>
    <mergeCell ref="F20:I20"/>
    <mergeCell ref="F18:I18"/>
    <mergeCell ref="B2:J2"/>
    <mergeCell ref="B3:J3"/>
    <mergeCell ref="B4:J4"/>
    <mergeCell ref="D8:J8"/>
    <mergeCell ref="B17:E17"/>
    <mergeCell ref="F17:I17"/>
    <mergeCell ref="E14:J14"/>
    <mergeCell ref="B7:J7"/>
    <mergeCell ref="B6:J6"/>
    <mergeCell ref="C29:E29"/>
    <mergeCell ref="C30:E30"/>
    <mergeCell ref="C31:E31"/>
    <mergeCell ref="C25:E25"/>
    <mergeCell ref="C26:E26"/>
    <mergeCell ref="C27:E27"/>
    <mergeCell ref="C28:E28"/>
  </mergeCells>
  <conditionalFormatting sqref="D9:F10">
    <cfRule type="cellIs" dxfId="3" priority="6" operator="equal">
      <formula>0</formula>
    </cfRule>
  </conditionalFormatting>
  <conditionalFormatting sqref="D13:E13">
    <cfRule type="cellIs" dxfId="2" priority="5" operator="equal">
      <formula>0</formula>
    </cfRule>
  </conditionalFormatting>
  <conditionalFormatting sqref="E14">
    <cfRule type="expression" dxfId="1" priority="1">
      <formula>$D$14&gt;0.9</formula>
    </cfRule>
  </conditionalFormatting>
  <conditionalFormatting sqref="D22:F22">
    <cfRule type="expression" dxfId="0" priority="10">
      <formula>$D$8*$D$9*$D$10*$D$13=0</formula>
    </cfRule>
  </conditionalFormatting>
  <dataValidations count="2">
    <dataValidation type="list" allowBlank="1" showInputMessage="1" showErrorMessage="1" sqref="D10:F10" xr:uid="{00000000-0002-0000-0000-000000000000}">
      <formula1>Contenitori</formula1>
    </dataValidation>
    <dataValidation type="list" allowBlank="1" showInputMessage="1" showErrorMessage="1" sqref="D8:I8" xr:uid="{00000000-0002-0000-0000-000001000000}">
      <formula1>Categ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93" orientation="portrait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showGridLines="0" topLeftCell="C1" zoomScale="80" zoomScaleNormal="80" workbookViewId="0">
      <selection activeCell="S17" sqref="S17"/>
    </sheetView>
  </sheetViews>
  <sheetFormatPr defaultRowHeight="12.75"/>
  <cols>
    <col min="2" max="2" width="72.85546875" customWidth="1"/>
    <col min="4" max="4" width="14.85546875" customWidth="1"/>
    <col min="5" max="5" width="13.5703125" customWidth="1"/>
    <col min="9" max="9" width="11.85546875" customWidth="1"/>
    <col min="12" max="12" width="13.85546875" customWidth="1"/>
  </cols>
  <sheetData>
    <row r="1" spans="2:16" ht="12.75" customHeight="1">
      <c r="E1" s="57"/>
    </row>
    <row r="2" spans="2:16" ht="15.75">
      <c r="B2" s="55" t="s">
        <v>35</v>
      </c>
      <c r="C2" s="57" t="s">
        <v>36</v>
      </c>
      <c r="D2" s="57" t="s">
        <v>37</v>
      </c>
      <c r="E2" s="55" t="s">
        <v>38</v>
      </c>
      <c r="G2" t="s">
        <v>39</v>
      </c>
      <c r="H2" s="1"/>
      <c r="I2" s="59" t="s">
        <v>40</v>
      </c>
    </row>
    <row r="3" spans="2:16" ht="15">
      <c r="B3" s="56" t="s">
        <v>5</v>
      </c>
      <c r="C3" s="58">
        <v>1</v>
      </c>
      <c r="D3" s="61">
        <v>3.05</v>
      </c>
      <c r="E3" s="62">
        <v>8.3699999999999992</v>
      </c>
      <c r="G3" s="41">
        <v>9.5000000000000001E-2</v>
      </c>
      <c r="H3" s="37" t="s">
        <v>41</v>
      </c>
      <c r="I3" s="39" t="s">
        <v>42</v>
      </c>
      <c r="J3" s="39" t="s">
        <v>43</v>
      </c>
      <c r="K3" s="1" t="s">
        <v>44</v>
      </c>
      <c r="P3" t="str">
        <f>A3&amp;" "&amp;B3</f>
        <v xml:space="preserve"> 1 Musei, biblioteche, scuole, associazioni, luoghi di culto</v>
      </c>
    </row>
    <row r="4" spans="2:16" ht="15">
      <c r="B4" s="56" t="s">
        <v>45</v>
      </c>
      <c r="C4" s="58">
        <v>2</v>
      </c>
      <c r="D4" s="61">
        <v>2.2999999999999998</v>
      </c>
      <c r="E4" s="62">
        <v>8.84</v>
      </c>
      <c r="I4" s="39"/>
      <c r="J4" s="39"/>
      <c r="M4" s="15" t="s">
        <v>46</v>
      </c>
      <c r="N4" s="38">
        <v>0.1</v>
      </c>
      <c r="P4" t="str">
        <f t="shared" ref="P4:P32" si="0">A4&amp;" "&amp;B4</f>
        <v xml:space="preserve"> 2 Cinematografi e teatri</v>
      </c>
    </row>
    <row r="5" spans="2:16" ht="15">
      <c r="B5" s="56" t="s">
        <v>47</v>
      </c>
      <c r="C5" s="58">
        <v>3</v>
      </c>
      <c r="D5" s="61">
        <v>2.61</v>
      </c>
      <c r="E5" s="62">
        <v>8.58</v>
      </c>
      <c r="I5" s="15">
        <v>40</v>
      </c>
      <c r="J5" s="40">
        <f>I5*'Dati UnD'!$G$3</f>
        <v>3.8</v>
      </c>
      <c r="M5" s="15" t="s">
        <v>48</v>
      </c>
      <c r="N5" s="38">
        <v>0.3</v>
      </c>
      <c r="P5" t="str">
        <f t="shared" si="0"/>
        <v xml:space="preserve"> 3 Autorimesse e magazzini senza alcuna vendita diretta</v>
      </c>
    </row>
    <row r="6" spans="2:16" ht="15">
      <c r="B6" s="56" t="s">
        <v>49</v>
      </c>
      <c r="C6" s="58">
        <v>4</v>
      </c>
      <c r="D6" s="61">
        <v>4.04</v>
      </c>
      <c r="E6" s="62">
        <v>10.3</v>
      </c>
      <c r="I6" s="15">
        <v>80</v>
      </c>
      <c r="J6" s="40">
        <f>I6*'Dati UnD'!$G$3</f>
        <v>7.6</v>
      </c>
      <c r="M6" s="15" t="s">
        <v>50</v>
      </c>
      <c r="N6" s="38">
        <v>0</v>
      </c>
      <c r="P6" t="str">
        <f t="shared" si="0"/>
        <v xml:space="preserve"> 4 Campeggi, distributori carburanti, impianti sportivi</v>
      </c>
    </row>
    <row r="7" spans="2:16" ht="15">
      <c r="B7" s="56" t="s">
        <v>51</v>
      </c>
      <c r="C7" s="58">
        <v>5</v>
      </c>
      <c r="D7" s="61">
        <v>3.35</v>
      </c>
      <c r="E7" s="62">
        <v>10.47</v>
      </c>
      <c r="I7" s="15">
        <v>120</v>
      </c>
      <c r="J7" s="40">
        <f>I7*'Dati UnD'!$G$3</f>
        <v>11.4</v>
      </c>
      <c r="P7" t="str">
        <f t="shared" si="0"/>
        <v xml:space="preserve"> 5 Stabilimenti balneari</v>
      </c>
    </row>
    <row r="8" spans="2:16" ht="15">
      <c r="B8" s="56" t="s">
        <v>52</v>
      </c>
      <c r="C8" s="58">
        <v>6</v>
      </c>
      <c r="D8" s="61">
        <v>1.83</v>
      </c>
      <c r="E8" s="62">
        <v>5.65</v>
      </c>
      <c r="I8" s="15">
        <v>240</v>
      </c>
      <c r="J8" s="40">
        <f>I8*'Dati UnD'!$G$3</f>
        <v>22.8</v>
      </c>
      <c r="P8" t="str">
        <f t="shared" si="0"/>
        <v xml:space="preserve"> 6 Esposizioni, autosaloni</v>
      </c>
    </row>
    <row r="9" spans="2:16" ht="15">
      <c r="B9" s="56" t="s">
        <v>53</v>
      </c>
      <c r="C9" s="58">
        <v>7</v>
      </c>
      <c r="D9" s="61">
        <v>5.99</v>
      </c>
      <c r="E9" s="62">
        <v>7.37</v>
      </c>
      <c r="I9" s="15">
        <v>360</v>
      </c>
      <c r="J9" s="40">
        <f>I9*'Dati UnD'!$G$3</f>
        <v>34.200000000000003</v>
      </c>
      <c r="P9" t="str">
        <f t="shared" si="0"/>
        <v xml:space="preserve"> 7 Alberghi con ristorante</v>
      </c>
    </row>
    <row r="10" spans="2:16" ht="15">
      <c r="B10" s="56" t="s">
        <v>54</v>
      </c>
      <c r="C10" s="58">
        <v>8</v>
      </c>
      <c r="D10" s="61">
        <v>4.72</v>
      </c>
      <c r="E10" s="62">
        <v>14.14</v>
      </c>
      <c r="I10" s="15">
        <v>660</v>
      </c>
      <c r="J10" s="40">
        <f>I10*'Dati UnD'!$G$3</f>
        <v>62.7</v>
      </c>
      <c r="P10" t="str">
        <f t="shared" si="0"/>
        <v xml:space="preserve"> 8 Alberghi senza ristorante</v>
      </c>
    </row>
    <row r="11" spans="2:16" ht="15">
      <c r="B11" s="56" t="s">
        <v>55</v>
      </c>
      <c r="C11" s="58">
        <v>9</v>
      </c>
      <c r="D11" s="61">
        <v>7.21</v>
      </c>
      <c r="E11" s="62">
        <v>21.34</v>
      </c>
      <c r="I11" s="15">
        <v>1100</v>
      </c>
      <c r="J11" s="40">
        <f>I11*'Dati UnD'!$G$3</f>
        <v>104.5</v>
      </c>
      <c r="P11" t="str">
        <f t="shared" si="0"/>
        <v xml:space="preserve"> 9 Case di cura e riposo</v>
      </c>
    </row>
    <row r="12" spans="2:16" ht="15">
      <c r="B12" s="56" t="s">
        <v>56</v>
      </c>
      <c r="C12" s="58">
        <v>10</v>
      </c>
      <c r="D12" s="61">
        <v>5.49</v>
      </c>
      <c r="E12" s="62">
        <v>29.54</v>
      </c>
      <c r="P12" t="str">
        <f t="shared" si="0"/>
        <v xml:space="preserve"> 10 Ospedali</v>
      </c>
    </row>
    <row r="13" spans="2:16" ht="15.75" thickBot="1">
      <c r="B13" s="56" t="s">
        <v>57</v>
      </c>
      <c r="C13" s="58">
        <v>11</v>
      </c>
      <c r="D13" s="61">
        <v>6.49</v>
      </c>
      <c r="E13" s="62">
        <v>19.12</v>
      </c>
      <c r="P13" t="str">
        <f t="shared" si="0"/>
        <v xml:space="preserve"> 11 Uffici, agenzie, studi professionali</v>
      </c>
    </row>
    <row r="14" spans="2:16" ht="15">
      <c r="B14" s="56" t="s">
        <v>58</v>
      </c>
      <c r="C14" s="58">
        <v>12</v>
      </c>
      <c r="D14" s="61">
        <v>4.4400000000000004</v>
      </c>
      <c r="E14" s="62">
        <v>33.92</v>
      </c>
      <c r="I14" s="85" t="s">
        <v>42</v>
      </c>
      <c r="J14" s="83"/>
      <c r="K14" s="83" t="s">
        <v>59</v>
      </c>
      <c r="L14" s="84"/>
      <c r="P14" t="str">
        <f t="shared" si="0"/>
        <v xml:space="preserve"> 12 Banche ed istituti di credito</v>
      </c>
    </row>
    <row r="15" spans="2:16" ht="15.75" thickBot="1">
      <c r="B15" s="56" t="s">
        <v>60</v>
      </c>
      <c r="C15" s="58">
        <v>13</v>
      </c>
      <c r="D15" s="61">
        <v>5.82</v>
      </c>
      <c r="E15" s="62">
        <v>16.63</v>
      </c>
      <c r="I15" s="18" t="s">
        <v>61</v>
      </c>
      <c r="J15" s="19" t="s">
        <v>62</v>
      </c>
      <c r="K15" s="24" t="s">
        <v>63</v>
      </c>
      <c r="L15" s="25" t="s">
        <v>64</v>
      </c>
      <c r="P15" t="str">
        <f t="shared" si="0"/>
        <v xml:space="preserve"> 13 Negozi abbigliamento, calzature, libreria, cartoleria, ferramenta e altri beni durevoli</v>
      </c>
    </row>
    <row r="16" spans="2:16" ht="15">
      <c r="B16" s="56" t="s">
        <v>65</v>
      </c>
      <c r="C16" s="58">
        <v>14</v>
      </c>
      <c r="D16" s="61">
        <v>5.33</v>
      </c>
      <c r="E16" s="62">
        <v>16.25</v>
      </c>
      <c r="I16" s="21" t="s">
        <v>66</v>
      </c>
      <c r="J16" s="22">
        <v>40</v>
      </c>
      <c r="K16" s="22">
        <v>48</v>
      </c>
      <c r="L16" s="23">
        <v>160</v>
      </c>
      <c r="P16" t="str">
        <f t="shared" si="0"/>
        <v xml:space="preserve"> 14 Edicola, farmacia, tabaccaio, plurilicenze</v>
      </c>
    </row>
    <row r="17" spans="2:16" ht="15">
      <c r="B17" s="56" t="s">
        <v>67</v>
      </c>
      <c r="C17" s="58">
        <v>15</v>
      </c>
      <c r="D17" s="61">
        <v>3.99</v>
      </c>
      <c r="E17" s="62">
        <v>11.25</v>
      </c>
      <c r="I17" s="16" t="s">
        <v>68</v>
      </c>
      <c r="J17" s="15">
        <v>80</v>
      </c>
      <c r="K17" s="15">
        <v>90</v>
      </c>
      <c r="L17" s="17">
        <v>120</v>
      </c>
      <c r="P17" t="str">
        <f t="shared" si="0"/>
        <v xml:space="preserve"> 15 Negozi particolari quali filatelia, tende e tessuti, tappeti, cappelli e ombrelli, antiquariato</v>
      </c>
    </row>
    <row r="18" spans="2:16" ht="15" customHeight="1">
      <c r="B18" s="56" t="s">
        <v>69</v>
      </c>
      <c r="C18" s="58">
        <v>16</v>
      </c>
      <c r="D18" s="61">
        <v>7.94</v>
      </c>
      <c r="E18" s="62">
        <v>32.46</v>
      </c>
      <c r="I18" s="86" t="s">
        <v>70</v>
      </c>
      <c r="J18" s="15">
        <v>120</v>
      </c>
      <c r="K18" s="15">
        <v>95</v>
      </c>
      <c r="L18" s="17">
        <v>100</v>
      </c>
      <c r="P18" t="str">
        <f t="shared" si="0"/>
        <v xml:space="preserve"> 16 Banchi di mercato beni durevoli</v>
      </c>
    </row>
    <row r="19" spans="2:16" ht="15">
      <c r="B19" s="56" t="s">
        <v>71</v>
      </c>
      <c r="C19" s="58">
        <v>17</v>
      </c>
      <c r="D19" s="61">
        <v>5.44</v>
      </c>
      <c r="E19" s="62">
        <v>16.5</v>
      </c>
      <c r="I19" s="86"/>
      <c r="J19" s="15">
        <v>240</v>
      </c>
      <c r="K19" s="15">
        <v>110</v>
      </c>
      <c r="L19" s="17">
        <v>125</v>
      </c>
      <c r="P19" t="str">
        <f t="shared" si="0"/>
        <v xml:space="preserve"> 17 Attività artigianali tipo botteghe: parrucchiere, barbiere, estetista</v>
      </c>
    </row>
    <row r="20" spans="2:16" ht="15">
      <c r="B20" s="56" t="s">
        <v>72</v>
      </c>
      <c r="C20" s="58">
        <v>18</v>
      </c>
      <c r="D20" s="61">
        <v>4.66</v>
      </c>
      <c r="E20" s="62">
        <v>12.23</v>
      </c>
      <c r="I20" s="86"/>
      <c r="J20" s="15">
        <v>360</v>
      </c>
      <c r="K20" s="15">
        <v>110</v>
      </c>
      <c r="L20" s="17">
        <v>145</v>
      </c>
      <c r="P20" t="str">
        <f t="shared" si="0"/>
        <v xml:space="preserve"> 18 Attività artigianali tipo botteghe: falegname, idraulico, fabbro, elettricista</v>
      </c>
    </row>
    <row r="21" spans="2:16" ht="15.75" thickBot="1">
      <c r="B21" s="56" t="s">
        <v>73</v>
      </c>
      <c r="C21" s="58">
        <v>19</v>
      </c>
      <c r="D21" s="61">
        <v>5.27</v>
      </c>
      <c r="E21" s="62">
        <v>16.2</v>
      </c>
      <c r="I21" s="18" t="s">
        <v>74</v>
      </c>
      <c r="J21" s="19">
        <v>660</v>
      </c>
      <c r="K21" s="19">
        <v>120</v>
      </c>
      <c r="L21" s="20">
        <v>200</v>
      </c>
      <c r="P21" t="str">
        <f t="shared" si="0"/>
        <v xml:space="preserve"> 19 Carrozzeria, autofficina, elettrauto</v>
      </c>
    </row>
    <row r="22" spans="2:16" ht="15">
      <c r="B22" s="56" t="s">
        <v>75</v>
      </c>
      <c r="C22" s="58">
        <v>20</v>
      </c>
      <c r="D22" s="61">
        <v>2.88</v>
      </c>
      <c r="E22" s="62">
        <v>9.1</v>
      </c>
      <c r="P22" t="str">
        <f t="shared" si="0"/>
        <v xml:space="preserve"> 20 Attività industriali con capannoni di produzione</v>
      </c>
    </row>
    <row r="23" spans="2:16" ht="15">
      <c r="B23" s="56" t="s">
        <v>76</v>
      </c>
      <c r="C23" s="58">
        <v>21</v>
      </c>
      <c r="D23" s="61">
        <v>2.77</v>
      </c>
      <c r="E23" s="62">
        <v>11.32</v>
      </c>
      <c r="P23" t="str">
        <f t="shared" si="0"/>
        <v xml:space="preserve"> 21 Attività artigianali di produzione beni specifici</v>
      </c>
    </row>
    <row r="24" spans="2:16" ht="15">
      <c r="B24" s="56" t="s">
        <v>77</v>
      </c>
      <c r="C24" s="58">
        <v>22</v>
      </c>
      <c r="D24" s="61">
        <v>18.03</v>
      </c>
      <c r="E24" s="62">
        <v>53.62</v>
      </c>
      <c r="P24" t="str">
        <f t="shared" si="0"/>
        <v xml:space="preserve"> 22 Ristoranti, trattorie, osterie, pizzerie, pub</v>
      </c>
    </row>
    <row r="25" spans="2:16" ht="15">
      <c r="B25" s="56" t="s">
        <v>78</v>
      </c>
      <c r="C25" s="58">
        <v>23</v>
      </c>
      <c r="D25" s="61">
        <v>14.81</v>
      </c>
      <c r="E25" s="62">
        <v>50.32</v>
      </c>
      <c r="P25" t="str">
        <f t="shared" si="0"/>
        <v xml:space="preserve"> 23 Mense, birrerie, amburgherie</v>
      </c>
    </row>
    <row r="26" spans="2:16" ht="15">
      <c r="B26" s="56" t="s">
        <v>79</v>
      </c>
      <c r="C26" s="58">
        <v>24</v>
      </c>
      <c r="D26" s="61">
        <v>13.59</v>
      </c>
      <c r="E26" s="62">
        <v>38.590000000000003</v>
      </c>
      <c r="P26" t="str">
        <f t="shared" si="0"/>
        <v xml:space="preserve"> 24 Bar, caffè, pasticceria</v>
      </c>
    </row>
    <row r="27" spans="2:16" ht="15">
      <c r="B27" s="56" t="s">
        <v>80</v>
      </c>
      <c r="C27" s="58">
        <v>25</v>
      </c>
      <c r="D27" s="61">
        <v>8.27</v>
      </c>
      <c r="E27" s="62">
        <v>23.95</v>
      </c>
      <c r="P27" t="str">
        <f t="shared" si="0"/>
        <v xml:space="preserve"> 25 Supermercato, pane e pasta, macelleria, salumi e formaggi, generi alimentari</v>
      </c>
    </row>
    <row r="28" spans="2:16" ht="15">
      <c r="B28" s="56" t="s">
        <v>81</v>
      </c>
      <c r="C28" s="58">
        <v>26</v>
      </c>
      <c r="D28" s="61">
        <v>9.48</v>
      </c>
      <c r="E28" s="62">
        <v>28.38</v>
      </c>
      <c r="P28" t="str">
        <f t="shared" si="0"/>
        <v xml:space="preserve"> 26 Plurilicenze alimentari e/o miste</v>
      </c>
    </row>
    <row r="29" spans="2:16" ht="15">
      <c r="B29" s="56" t="s">
        <v>82</v>
      </c>
      <c r="C29" s="58">
        <v>27</v>
      </c>
      <c r="D29" s="61">
        <v>23.46</v>
      </c>
      <c r="E29" s="62">
        <v>72.78</v>
      </c>
      <c r="P29" t="str">
        <f t="shared" si="0"/>
        <v xml:space="preserve"> 27 Ortofrutta, pescherie, fiori e piante, pizza al taglio</v>
      </c>
    </row>
    <row r="30" spans="2:16" ht="15">
      <c r="B30" s="56" t="s">
        <v>83</v>
      </c>
      <c r="C30" s="58">
        <v>28</v>
      </c>
      <c r="D30" s="61">
        <v>9.8800000000000008</v>
      </c>
      <c r="E30" s="62">
        <v>34.31</v>
      </c>
      <c r="P30" t="str">
        <f t="shared" si="0"/>
        <v xml:space="preserve"> 28 Ipermercati di generi misti</v>
      </c>
    </row>
    <row r="31" spans="2:16" ht="15">
      <c r="B31" s="56" t="s">
        <v>84</v>
      </c>
      <c r="C31" s="58">
        <v>29</v>
      </c>
      <c r="D31" s="61">
        <v>32.83</v>
      </c>
      <c r="E31" s="62">
        <v>122.66</v>
      </c>
      <c r="P31" t="str">
        <f t="shared" si="0"/>
        <v xml:space="preserve"> 29 Banchi di mercato generi alimentari</v>
      </c>
    </row>
    <row r="32" spans="2:16" ht="15">
      <c r="B32" s="56" t="s">
        <v>85</v>
      </c>
      <c r="C32" s="58">
        <v>30</v>
      </c>
      <c r="D32" s="61">
        <v>3.7</v>
      </c>
      <c r="E32" s="62">
        <v>26.46</v>
      </c>
      <c r="P32" t="str">
        <f t="shared" si="0"/>
        <v xml:space="preserve"> 30 Discoteche, night club</v>
      </c>
    </row>
  </sheetData>
  <sheetProtection password="CB3F" sheet="1" objects="1" scenarios="1"/>
  <mergeCells count="3">
    <mergeCell ref="K14:L14"/>
    <mergeCell ref="I14:J14"/>
    <mergeCell ref="I18:I20"/>
  </mergeCell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Comune di Lanuvio</dc:creator>
  <cp:keywords/>
  <dc:description/>
  <cp:lastModifiedBy>a aa</cp:lastModifiedBy>
  <cp:revision/>
  <dcterms:created xsi:type="dcterms:W3CDTF">2018-01-29T14:55:59Z</dcterms:created>
  <dcterms:modified xsi:type="dcterms:W3CDTF">2024-06-27T08:06:08Z</dcterms:modified>
  <cp:category/>
  <cp:contentStatus/>
</cp:coreProperties>
</file>